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207"/>
  <workbookPr/>
  <mc:AlternateContent xmlns:mc="http://schemas.openxmlformats.org/markup-compatibility/2006">
    <mc:Choice Requires="x15">
      <x15ac:absPath xmlns:x15ac="http://schemas.microsoft.com/office/spreadsheetml/2010/11/ac" url="https://d.docs.live.net/001d9d29c3ff931d/Webster Univ/BUSN6070/"/>
    </mc:Choice>
  </mc:AlternateContent>
  <bookViews>
    <workbookView xWindow="0" yWindow="0" windowWidth="27320" windowHeight="20480" tabRatio="500" activeTab="1"/>
  </bookViews>
  <sheets>
    <sheet name="Ch 1-Midterm (4 Points)" sheetId="1" r:id="rId1"/>
    <sheet name="Ch 2- Mid-term (4 Points)" sheetId="2" r:id="rId2"/>
    <sheet name="Ch 3-Midterm (4 Points)" sheetId="3" r:id="rId3"/>
    <sheet name="Ch 4- Mid-term (4 Points)" sheetId="4" r:id="rId4"/>
    <sheet name="Ch. 5-Mid-term (5 Points)" sheetId="5" r:id="rId5"/>
    <sheet name="Ch. 6-Midterm (4 Points)" sheetId="6" r:id="rId6"/>
  </sheets>
  <calcPr calcId="158001" calcOnSave="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7" i="1" l="1"/>
  <c r="C18" i="1"/>
  <c r="C19" i="1"/>
  <c r="B21" i="1"/>
  <c r="B22" i="1"/>
  <c r="C22" i="1"/>
  <c r="C23" i="1"/>
  <c r="C26" i="1"/>
  <c r="B28" i="1"/>
  <c r="B29" i="1"/>
  <c r="B30" i="1"/>
  <c r="C30" i="1"/>
  <c r="C31" i="1"/>
  <c r="B33" i="1"/>
  <c r="B34" i="1"/>
  <c r="C34" i="1"/>
  <c r="C35" i="1"/>
  <c r="B9" i="2"/>
  <c r="C9" i="2"/>
  <c r="D9" i="2"/>
  <c r="B12" i="2"/>
  <c r="B13" i="2"/>
  <c r="B14" i="2"/>
  <c r="B26" i="3"/>
  <c r="C26" i="3"/>
  <c r="D26" i="3"/>
  <c r="E26" i="3"/>
  <c r="F26" i="3"/>
  <c r="B27" i="3"/>
  <c r="C27" i="3"/>
  <c r="D27" i="3"/>
  <c r="E27" i="3"/>
  <c r="F27" i="3"/>
  <c r="B28" i="3"/>
  <c r="C28" i="3"/>
  <c r="D28" i="3"/>
  <c r="E28" i="3"/>
  <c r="F28" i="3"/>
  <c r="B32" i="3"/>
  <c r="C32" i="3"/>
  <c r="E32" i="3"/>
  <c r="B33" i="3"/>
  <c r="C33" i="3"/>
  <c r="E33" i="3"/>
  <c r="B34" i="3"/>
  <c r="C34" i="3"/>
  <c r="E34" i="3"/>
  <c r="B38" i="3"/>
  <c r="D38" i="3"/>
  <c r="F38" i="3"/>
  <c r="B39" i="3"/>
  <c r="D39" i="3"/>
  <c r="F39" i="3"/>
  <c r="B40" i="3"/>
  <c r="D40" i="3"/>
  <c r="F40" i="3"/>
  <c r="C43" i="3"/>
  <c r="B45" i="3"/>
  <c r="B46" i="3"/>
  <c r="B47" i="3"/>
  <c r="B48" i="3"/>
  <c r="B49" i="3"/>
  <c r="C49" i="3"/>
  <c r="C50" i="3"/>
  <c r="B53" i="3"/>
  <c r="B54" i="3"/>
  <c r="B55" i="3"/>
  <c r="C57" i="3"/>
  <c r="B59" i="3"/>
  <c r="B60" i="3"/>
  <c r="B61" i="3"/>
  <c r="C61" i="3"/>
  <c r="C62" i="3"/>
  <c r="B20" i="5"/>
  <c r="B23" i="5"/>
  <c r="B24" i="5"/>
  <c r="B25" i="5"/>
  <c r="B26" i="5"/>
  <c r="B27" i="5"/>
  <c r="C31" i="5"/>
  <c r="D31" i="5"/>
  <c r="C32" i="5"/>
  <c r="D32" i="5"/>
  <c r="C33" i="5"/>
  <c r="D33" i="5"/>
  <c r="C34" i="5"/>
  <c r="D34" i="5"/>
  <c r="C35" i="5"/>
  <c r="D35" i="5"/>
  <c r="D36" i="5"/>
  <c r="D37" i="5"/>
  <c r="B13" i="6"/>
  <c r="B14" i="6"/>
  <c r="B15" i="6"/>
  <c r="B17" i="6"/>
  <c r="B18" i="6"/>
  <c r="B21" i="6"/>
  <c r="B22" i="6"/>
  <c r="B25" i="6"/>
  <c r="B26" i="6"/>
  <c r="B29" i="6"/>
  <c r="B30" i="6"/>
  <c r="B31" i="6"/>
  <c r="B32" i="6"/>
  <c r="B33" i="6"/>
  <c r="B35" i="6"/>
</calcChain>
</file>

<file path=xl/sharedStrings.xml><?xml version="1.0" encoding="utf-8"?>
<sst xmlns="http://schemas.openxmlformats.org/spreadsheetml/2006/main" count="260" uniqueCount="179">
  <si>
    <t>Ch 1: Midterm  4 Points</t>
  </si>
  <si>
    <t>Data</t>
  </si>
  <si>
    <t>Sales</t>
  </si>
  <si>
    <t>Variable costs:</t>
  </si>
  <si>
    <t>Cost of goods sold</t>
  </si>
  <si>
    <t>Variable selling</t>
  </si>
  <si>
    <t>Variable administrative</t>
  </si>
  <si>
    <t>Fixed costs:</t>
  </si>
  <si>
    <t>Fixed selling</t>
  </si>
  <si>
    <t>Fixed administrative</t>
  </si>
  <si>
    <t>Enter a formula into each of the cells marked with a ? below</t>
  </si>
  <si>
    <t>Exhibit 2-12</t>
  </si>
  <si>
    <t>Traditional Format Income Statement</t>
  </si>
  <si>
    <t>Gross margin</t>
  </si>
  <si>
    <t>Selling and administrative expenses:</t>
  </si>
  <si>
    <t>Selling</t>
  </si>
  <si>
    <t>Administrative</t>
  </si>
  <si>
    <t>Net operating income</t>
  </si>
  <si>
    <t>Contribution Format Income Statement</t>
  </si>
  <si>
    <t>Variable expenses:</t>
  </si>
  <si>
    <t>Variable administration</t>
  </si>
  <si>
    <t>Contribution margin</t>
  </si>
  <si>
    <t>Fixed expenses:</t>
  </si>
  <si>
    <t>Ch 2-Midterm 4 Points</t>
  </si>
  <si>
    <t>The law firm provides you with the following information from the accounting record.</t>
  </si>
  <si>
    <t>Computer</t>
  </si>
  <si>
    <t>Television</t>
  </si>
  <si>
    <t>Compact Disc Players</t>
  </si>
  <si>
    <t>Beginning Inventory</t>
  </si>
  <si>
    <t>Transfers into inventory accounts</t>
  </si>
  <si>
    <t>Transfers out of inventory accounts from sales</t>
  </si>
  <si>
    <t>Ending Inventory</t>
  </si>
  <si>
    <t>You physically counted the ending inventory and found it to be as follows:</t>
  </si>
  <si>
    <t>Computer = $20,000</t>
  </si>
  <si>
    <t>Televisions = $5,000</t>
  </si>
  <si>
    <t>Compact disc players = $10,000</t>
  </si>
  <si>
    <t>Instruction:  Compute the ending inventory according to the accounting records and compare it to the physical count.</t>
  </si>
  <si>
    <t>What discrepancy, if any, between the physical count and the accounting records could be attributed to the theft?</t>
  </si>
  <si>
    <t>The discrepancies between the physical inventory count and the amount calculated for the inventory of the computers and the inventory of the television's indicates there is either an error in the process of recording the inventory or could raise concerns for theft or financial fraud.</t>
  </si>
  <si>
    <t>The physical recorded inventory for the computers is $20,000, leaving a discrepancy of +$5,000.  This could denote financial fraud or theft as the manager is practicing fraudulent inventory reporting.</t>
  </si>
  <si>
    <t>The same could be said regarding the inventory for the televisions.  There is a +$15,000 discrepancy between what was recorded on the books versus the actual physical count.</t>
  </si>
  <si>
    <t>The total amount of discrepancy dollars is $20,000 - $5,000 in computer theft and $15,000 in television theft.</t>
  </si>
  <si>
    <t>Chapter 3: Midterm -4 Points</t>
  </si>
  <si>
    <t>Manufacturing overhead</t>
  </si>
  <si>
    <t>Selling and administrative overhead</t>
  </si>
  <si>
    <t>Assembling Units</t>
  </si>
  <si>
    <t>Processing Orders</t>
  </si>
  <si>
    <t>Supporting Customers</t>
  </si>
  <si>
    <t>Other</t>
  </si>
  <si>
    <t>Total activity</t>
  </si>
  <si>
    <t>units</t>
  </si>
  <si>
    <t>orders</t>
  </si>
  <si>
    <t>customers</t>
  </si>
  <si>
    <t>OfficeMart orders:</t>
  </si>
  <si>
    <t>Customers</t>
  </si>
  <si>
    <t>customer</t>
  </si>
  <si>
    <t>Orders</t>
  </si>
  <si>
    <t>Number of filing cabinets ordered in total</t>
  </si>
  <si>
    <t>Selling price</t>
  </si>
  <si>
    <t>Direct materials</t>
  </si>
  <si>
    <t>Direct labor</t>
  </si>
  <si>
    <t>Review Problem: Activity-Based Costing</t>
  </si>
  <si>
    <t>Perform the first stage allocations</t>
  </si>
  <si>
    <t>Total</t>
  </si>
  <si>
    <t>Total cost</t>
  </si>
  <si>
    <t>Compute the activity rates</t>
  </si>
  <si>
    <t>Activity Cost Pools</t>
  </si>
  <si>
    <t>Total Cost</t>
  </si>
  <si>
    <t>Total Activity</t>
  </si>
  <si>
    <t>Activity Rate</t>
  </si>
  <si>
    <t>Assembling units</t>
  </si>
  <si>
    <t>per unit</t>
  </si>
  <si>
    <t>Processing orders</t>
  </si>
  <si>
    <t>per order</t>
  </si>
  <si>
    <t>Supporting customers</t>
  </si>
  <si>
    <t>per customer</t>
  </si>
  <si>
    <t>Compute the overhead cost attributable to the OfficeMart orders</t>
  </si>
  <si>
    <t>Activity</t>
  </si>
  <si>
    <t>ABC Cost</t>
  </si>
  <si>
    <t>Determine the customer margin for the OfficeMart orders under Activity-Based Costing</t>
  </si>
  <si>
    <t>Costs:</t>
  </si>
  <si>
    <t>Unit-related overhead</t>
  </si>
  <si>
    <t>Order-related overhead</t>
  </si>
  <si>
    <t>Customer-related overhead</t>
  </si>
  <si>
    <t>Customer margin</t>
  </si>
  <si>
    <t>Determine the product margin for the OfficeMart orders under a traditional cost system</t>
  </si>
  <si>
    <t>Manufacturing overhead per unit</t>
  </si>
  <si>
    <t>Traditional costing product margin</t>
  </si>
  <si>
    <t>Chen Products makes cases for portable music players in two processes: cuting and sewing.  The cutting process has a capacity of 100,000 units per year; sewing has a capacity of 200,000 units per year.  Costs of quallity information follow:</t>
  </si>
  <si>
    <t>Design of product and process costs……………………………………………………………$120,000</t>
  </si>
  <si>
    <t>Inspection and testing costs…………………………………………………………………………$50,000</t>
  </si>
  <si>
    <t>Scrap costs (all in the cutting dept.)……………………………………………………………..$155,000</t>
  </si>
  <si>
    <t>The company enjoys high demand for its products.  At a sales price of $20 per case, the company can sell whatever output it can produce.</t>
  </si>
  <si>
    <t>Chen Products can start only 100,000 units into production in the cutting department because of capacity constraints.  All defective units produced in the cutting department are scrapped.  Of the 100,000 units started in the cutting operation.  15,000 units are scrapped.  Units are not discovered to be defective until the end of the production in the cutting department.  Unit costs, based on total (fixed and variable) manufacturing costs incurred through the cutting operation, equal $12 as follows:</t>
  </si>
  <si>
    <t>Direct material (variable)…………………………………………………………………………..$6</t>
  </si>
  <si>
    <t>Direct manufacturing, setup, and materials handling labor (Variable)……….$2</t>
  </si>
  <si>
    <t>Depreciation, rent, and other overhead (Fixed)………………………………………….$4</t>
  </si>
  <si>
    <t>Total……………………………………………………………………………………………………………$12</t>
  </si>
  <si>
    <t>The fixed cost of $4 per unit is the allocated fixed costs of the department to each unit, whether good or defective.  The total fixed costs in the cutting department are $40,000.  The good units from the cutting department are sent to the sewing department.  Variable manufacturing costs in the sewing department are $2 per unit.  There is no scrap in the sewing department.  Therefore, the company's total sales quantity equals the sewing department's good output.  The company incurs no other variable costs.</t>
  </si>
  <si>
    <t>The company's designers have discovered that adding a different type of material to the existing direct materials would reduce scrap to zero, but it would increase the variable costs per unit in the cutting department by $1.20.  Recall that only 100,000 units can be started each year.</t>
  </si>
  <si>
    <t>Questions:</t>
  </si>
  <si>
    <t>1.  What is the additional direct materials cost of implementing the new material?</t>
  </si>
  <si>
    <t>2.  What is the additional benefit to the company from using the new materials and improving quality?</t>
  </si>
  <si>
    <t>3.  Should Chen Products use the new materials?</t>
  </si>
  <si>
    <t>4.  What other non-financial and qualitative factors should management of Chen Products consider in making the decision?</t>
  </si>
  <si>
    <t>Ch. 5 Regressiona Analyhsis--5 Points</t>
  </si>
  <si>
    <t>Month</t>
  </si>
  <si>
    <t>Total Overhead Cost Incurred during Month</t>
  </si>
  <si>
    <t>Operating Room Hours Used</t>
  </si>
  <si>
    <t>Operating Room Setup Hours Used</t>
  </si>
  <si>
    <t>Numbers of VIP Patients</t>
  </si>
  <si>
    <t>Average Numbers of Operating Room Used</t>
  </si>
  <si>
    <t>Numbers of Special Surgeries</t>
  </si>
  <si>
    <t>Regression Analysis Output</t>
  </si>
  <si>
    <t>January</t>
  </si>
  <si>
    <t>SUMMARY OUTPUT</t>
  </si>
  <si>
    <t>February</t>
  </si>
  <si>
    <t>March</t>
  </si>
  <si>
    <t>Regression Statistics</t>
  </si>
  <si>
    <t>April</t>
  </si>
  <si>
    <t>Multiple R</t>
  </si>
  <si>
    <t>May</t>
  </si>
  <si>
    <t>R Square</t>
  </si>
  <si>
    <t>June</t>
  </si>
  <si>
    <t>Adjusted R Square</t>
  </si>
  <si>
    <t>July</t>
  </si>
  <si>
    <t>Standard Error</t>
  </si>
  <si>
    <t>August</t>
  </si>
  <si>
    <t>Observations</t>
  </si>
  <si>
    <t>September</t>
  </si>
  <si>
    <t>October</t>
  </si>
  <si>
    <t>ANOVA</t>
  </si>
  <si>
    <t>November</t>
  </si>
  <si>
    <t>df</t>
  </si>
  <si>
    <t>SS</t>
  </si>
  <si>
    <t>MS</t>
  </si>
  <si>
    <t>F</t>
  </si>
  <si>
    <t>Significance F</t>
  </si>
  <si>
    <t>December</t>
  </si>
  <si>
    <t>Regression</t>
  </si>
  <si>
    <t>Residual</t>
  </si>
  <si>
    <t>A.    The regression equation = a + b1x1 + b2x2 + b3x3 + b4x4 + b5x5</t>
  </si>
  <si>
    <t>Coefficients</t>
  </si>
  <si>
    <t>t Stat</t>
  </si>
  <si>
    <t>P-value</t>
  </si>
  <si>
    <t>Lower 95%</t>
  </si>
  <si>
    <t>Upper 95%</t>
  </si>
  <si>
    <t>Lower 95.0%</t>
  </si>
  <si>
    <t>Upper 95.0%</t>
  </si>
  <si>
    <t xml:space="preserve">         a = intercept or constant</t>
  </si>
  <si>
    <t>Intercept</t>
  </si>
  <si>
    <t>Therefore cost driver rates are:</t>
  </si>
  <si>
    <t>if P-value &gt;.15  = Reject it.</t>
  </si>
  <si>
    <t>P-value &lt;.15 = Accept it.</t>
  </si>
  <si>
    <t>Accept</t>
  </si>
  <si>
    <t>B.  The estimated costs of doing business given:</t>
  </si>
  <si>
    <t>Activity Level</t>
  </si>
  <si>
    <t>Rate</t>
  </si>
  <si>
    <t>Cost</t>
  </si>
  <si>
    <t>Total estimated costs for the Month</t>
  </si>
  <si>
    <t>Chapter 6: Mid-term Exam</t>
  </si>
  <si>
    <t>Unit sales</t>
  </si>
  <si>
    <t>Selling price per unit</t>
  </si>
  <si>
    <t>Variable expenses per unit</t>
  </si>
  <si>
    <t>Fixed expenses</t>
  </si>
  <si>
    <t>Review Problem: CVP Relationships</t>
  </si>
  <si>
    <t>Compute the CM ratio and variable expense ratio</t>
  </si>
  <si>
    <t>Contribution margin per unit</t>
  </si>
  <si>
    <t>CM ratio</t>
  </si>
  <si>
    <t>Variable expense ratio</t>
  </si>
  <si>
    <t>Compute the break-even</t>
  </si>
  <si>
    <t>Break-even in unit sales</t>
  </si>
  <si>
    <t>Break-even in dollar sales</t>
  </si>
  <si>
    <t>Compute the margin of safety</t>
  </si>
  <si>
    <t>Margin of safety in dollars</t>
  </si>
  <si>
    <t>Margin of safety percentage</t>
  </si>
  <si>
    <t>Compute the degree of operating leverage</t>
  </si>
  <si>
    <t>Variable expenses</t>
  </si>
  <si>
    <t>Degree of operating leverage</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</si>
</sst>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A1:C35"/>
  <sheetViews>
    <sheetView workbookViewId="0"/>
  </sheetViews>
  <sheetFormatPr baseColWidth="10" defaultRowHeight="16" x14ac:dyDescent="0.2"/>
  <sheetData>
    <row r="1" spans="1:2" x14ac:dyDescent="0.2">
      <c r="A1" t="s">
        <v>0</v>
      </c>
    </row>
    <row r="3" spans="1:2" x14ac:dyDescent="0.2">
      <c r="A3" t="s">
        <v>1</v>
      </c>
    </row>
    <row r="4" spans="1:2" x14ac:dyDescent="0.2">
      <c r="A4" t="s">
        <v>2</v>
      </c>
      <c r="B4">
        <v>13200</v>
      </c>
    </row>
    <row r="5" spans="1:2" x14ac:dyDescent="0.2">
      <c r="A5" t="s">
        <v>3</v>
      </c>
    </row>
    <row r="6" spans="1:2" x14ac:dyDescent="0.2">
      <c r="A6" t="s">
        <v>4</v>
      </c>
      <c r="B6">
        <v>6600</v>
      </c>
    </row>
    <row r="7" spans="1:2" x14ac:dyDescent="0.2">
      <c r="A7" t="s">
        <v>5</v>
      </c>
      <c r="B7">
        <v>990</v>
      </c>
    </row>
    <row r="8" spans="1:2" x14ac:dyDescent="0.2">
      <c r="A8" t="s">
        <v>6</v>
      </c>
      <c r="B8">
        <v>440</v>
      </c>
    </row>
    <row r="9" spans="1:2" x14ac:dyDescent="0.2">
      <c r="A9" t="s">
        <v>7</v>
      </c>
    </row>
    <row r="10" spans="1:2" x14ac:dyDescent="0.2">
      <c r="A10" t="s">
        <v>8</v>
      </c>
      <c r="B10">
        <v>2500</v>
      </c>
    </row>
    <row r="11" spans="1:2" x14ac:dyDescent="0.2">
      <c r="A11" t="s">
        <v>9</v>
      </c>
      <c r="B11">
        <v>2500</v>
      </c>
    </row>
    <row r="13" spans="1:2" x14ac:dyDescent="0.2">
      <c r="A13" t="s">
        <v>10</v>
      </c>
    </row>
    <row r="14" spans="1:2" x14ac:dyDescent="0.2">
      <c r="A14" t="s">
        <v>11</v>
      </c>
    </row>
    <row r="16" spans="1:2" x14ac:dyDescent="0.2">
      <c r="A16" t="s">
        <v>12</v>
      </c>
    </row>
    <row r="17" spans="1:3" x14ac:dyDescent="0.2">
      <c r="A17" t="s">
        <v>2</v>
      </c>
      <c r="C17">
        <f>B4</f>
        <v>13200</v>
      </c>
    </row>
    <row r="18" spans="1:3" x14ac:dyDescent="0.2">
      <c r="A18" t="s">
        <v>4</v>
      </c>
      <c r="C18">
        <f>B6</f>
        <v>6600</v>
      </c>
    </row>
    <row r="19" spans="1:3" x14ac:dyDescent="0.2">
      <c r="A19" t="s">
        <v>13</v>
      </c>
      <c r="C19">
        <f>C17-C18</f>
        <v>6600</v>
      </c>
    </row>
    <row r="20" spans="1:3" x14ac:dyDescent="0.2">
      <c r="A20" t="s">
        <v>14</v>
      </c>
    </row>
    <row r="21" spans="1:3" x14ac:dyDescent="0.2">
      <c r="A21" t="s">
        <v>15</v>
      </c>
      <c r="B21">
        <f>B7+B10</f>
        <v>3490</v>
      </c>
    </row>
    <row r="22" spans="1:3" x14ac:dyDescent="0.2">
      <c r="A22" t="s">
        <v>16</v>
      </c>
      <c r="B22">
        <f>B8+B11</f>
        <v>2940</v>
      </c>
      <c r="C22">
        <f>SUM(B21:B22)</f>
        <v>6430</v>
      </c>
    </row>
    <row r="23" spans="1:3" x14ac:dyDescent="0.2">
      <c r="A23" t="s">
        <v>17</v>
      </c>
      <c r="C23">
        <f>C19-C22</f>
        <v>170</v>
      </c>
    </row>
    <row r="25" spans="1:3" x14ac:dyDescent="0.2">
      <c r="A25" t="s">
        <v>18</v>
      </c>
    </row>
    <row r="26" spans="1:3" x14ac:dyDescent="0.2">
      <c r="A26" t="s">
        <v>2</v>
      </c>
      <c r="C26">
        <f>B4</f>
        <v>13200</v>
      </c>
    </row>
    <row r="27" spans="1:3" x14ac:dyDescent="0.2">
      <c r="A27" t="s">
        <v>19</v>
      </c>
    </row>
    <row r="28" spans="1:3" x14ac:dyDescent="0.2">
      <c r="A28" t="s">
        <v>4</v>
      </c>
      <c r="B28">
        <f>B6</f>
        <v>6600</v>
      </c>
    </row>
    <row r="29" spans="1:3" x14ac:dyDescent="0.2">
      <c r="A29" t="s">
        <v>5</v>
      </c>
      <c r="B29">
        <f>B7</f>
        <v>990</v>
      </c>
    </row>
    <row r="30" spans="1:3" x14ac:dyDescent="0.2">
      <c r="A30" t="s">
        <v>20</v>
      </c>
      <c r="B30">
        <f>B8</f>
        <v>440</v>
      </c>
      <c r="C30">
        <f>B28+B29+B30</f>
        <v>8030</v>
      </c>
    </row>
    <row r="31" spans="1:3" x14ac:dyDescent="0.2">
      <c r="A31" t="s">
        <v>21</v>
      </c>
      <c r="C31">
        <f>C26/C30</f>
        <v>1.6438356164383561</v>
      </c>
    </row>
    <row r="32" spans="1:3" x14ac:dyDescent="0.2">
      <c r="A32" t="s">
        <v>22</v>
      </c>
    </row>
    <row r="33" spans="1:3" x14ac:dyDescent="0.2">
      <c r="A33" t="s">
        <v>8</v>
      </c>
      <c r="B33">
        <f>B10</f>
        <v>2500</v>
      </c>
    </row>
    <row r="34" spans="1:3" x14ac:dyDescent="0.2">
      <c r="A34" t="s">
        <v>9</v>
      </c>
      <c r="B34">
        <f>B11</f>
        <v>2500</v>
      </c>
      <c r="C34">
        <f>B33+B34</f>
        <v>5000</v>
      </c>
    </row>
    <row r="35" spans="1:3" x14ac:dyDescent="0.2">
      <c r="A35" t="s">
        <v>17</v>
      </c>
      <c r="C35">
        <f>C31+C34</f>
        <v>5001.6438356164381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A1:D24"/>
  <sheetViews>
    <sheetView tabSelected="1" workbookViewId="0">
      <selection activeCell="D13" sqref="D13"/>
    </sheetView>
  </sheetViews>
  <sheetFormatPr baseColWidth="10" defaultRowHeight="16" x14ac:dyDescent="0.2"/>
  <cols>
    <col min="1" max="1" width="39.33203125" customWidth="1"/>
  </cols>
  <sheetData>
    <row r="1" spans="1:4" x14ac:dyDescent="0.2">
      <c r="A1" t="s">
        <v>23</v>
      </c>
    </row>
    <row r="3" spans="1:4" x14ac:dyDescent="0.2">
      <c r="A3" t="s">
        <v>24</v>
      </c>
    </row>
    <row r="5" spans="1:4" x14ac:dyDescent="0.2">
      <c r="B5" t="s">
        <v>25</v>
      </c>
      <c r="C5" t="s">
        <v>26</v>
      </c>
      <c r="D5" t="s">
        <v>27</v>
      </c>
    </row>
    <row r="6" spans="1:4" x14ac:dyDescent="0.2">
      <c r="A6" t="s">
        <v>28</v>
      </c>
      <c r="B6">
        <v>20000</v>
      </c>
      <c r="C6">
        <v>20000</v>
      </c>
      <c r="D6">
        <v>15000</v>
      </c>
    </row>
    <row r="7" spans="1:4" x14ac:dyDescent="0.2">
      <c r="A7" t="s">
        <v>29</v>
      </c>
      <c r="B7">
        <v>40000</v>
      </c>
      <c r="C7">
        <v>50000</v>
      </c>
      <c r="D7">
        <v>20000</v>
      </c>
    </row>
    <row r="8" spans="1:4" x14ac:dyDescent="0.2">
      <c r="A8" t="s">
        <v>30</v>
      </c>
      <c r="B8">
        <v>35000</v>
      </c>
      <c r="C8">
        <v>55000</v>
      </c>
      <c r="D8">
        <v>25000</v>
      </c>
    </row>
    <row r="9" spans="1:4" x14ac:dyDescent="0.2">
      <c r="A9" t="s">
        <v>31</v>
      </c>
      <c r="B9">
        <f>B6+B7-B8</f>
        <v>25000</v>
      </c>
      <c r="C9">
        <f>C6+C7-C8</f>
        <v>15000</v>
      </c>
      <c r="D9">
        <f>D6+D7-D8</f>
        <v>10000</v>
      </c>
    </row>
    <row r="11" spans="1:4" x14ac:dyDescent="0.2">
      <c r="A11" t="s">
        <v>32</v>
      </c>
    </row>
    <row r="12" spans="1:4" x14ac:dyDescent="0.2">
      <c r="A12" t="s">
        <v>33</v>
      </c>
      <c r="B12">
        <f>B9</f>
        <v>25000</v>
      </c>
    </row>
    <row r="13" spans="1:4" x14ac:dyDescent="0.2">
      <c r="A13" t="s">
        <v>34</v>
      </c>
      <c r="B13">
        <f>C9</f>
        <v>15000</v>
      </c>
    </row>
    <row r="14" spans="1:4" x14ac:dyDescent="0.2">
      <c r="A14" t="s">
        <v>35</v>
      </c>
      <c r="B14">
        <f>D9</f>
        <v>10000</v>
      </c>
    </row>
    <row r="16" spans="1:4" x14ac:dyDescent="0.2">
      <c r="A16" t="s">
        <v>36</v>
      </c>
    </row>
    <row r="17" spans="1:1" x14ac:dyDescent="0.2">
      <c r="A17" t="s">
        <v>37</v>
      </c>
    </row>
    <row r="18" spans="1:1" x14ac:dyDescent="0.2">
      <c r="A18" t="s">
        <v>38</v>
      </c>
    </row>
    <row r="20" spans="1:1" x14ac:dyDescent="0.2">
      <c r="A20" t="s">
        <v>39</v>
      </c>
    </row>
    <row r="22" spans="1:1" x14ac:dyDescent="0.2">
      <c r="A22" t="s">
        <v>40</v>
      </c>
    </row>
    <row r="24" spans="1:1" x14ac:dyDescent="0.2">
      <c r="A24"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A1:F62"/>
  <sheetViews>
    <sheetView workbookViewId="0"/>
  </sheetViews>
  <sheetFormatPr baseColWidth="10" defaultRowHeight="16" x14ac:dyDescent="0.2"/>
  <sheetData>
    <row r="1" spans="1:5" x14ac:dyDescent="0.2">
      <c r="A1" t="s">
        <v>42</v>
      </c>
    </row>
    <row r="3" spans="1:5" x14ac:dyDescent="0.2">
      <c r="A3" t="s">
        <v>1</v>
      </c>
    </row>
    <row r="4" spans="1:5" x14ac:dyDescent="0.2">
      <c r="A4" t="s">
        <v>43</v>
      </c>
      <c r="B4">
        <v>500000</v>
      </c>
    </row>
    <row r="5" spans="1:5" x14ac:dyDescent="0.2">
      <c r="A5" t="s">
        <v>44</v>
      </c>
      <c r="B5">
        <v>300000</v>
      </c>
    </row>
    <row r="7" spans="1:5" x14ac:dyDescent="0.2">
      <c r="B7" t="s">
        <v>45</v>
      </c>
      <c r="C7" t="s">
        <v>46</v>
      </c>
      <c r="D7" t="s">
        <v>47</v>
      </c>
      <c r="E7" t="s">
        <v>48</v>
      </c>
    </row>
    <row r="8" spans="1:5" x14ac:dyDescent="0.2">
      <c r="A8" t="s">
        <v>43</v>
      </c>
      <c r="B8">
        <v>0.5</v>
      </c>
      <c r="C8">
        <v>0.35</v>
      </c>
      <c r="D8">
        <v>0.05</v>
      </c>
      <c r="E8">
        <v>0.1</v>
      </c>
    </row>
    <row r="9" spans="1:5" x14ac:dyDescent="0.2">
      <c r="A9" t="s">
        <v>44</v>
      </c>
      <c r="B9">
        <v>0.1</v>
      </c>
      <c r="C9">
        <v>0.3</v>
      </c>
      <c r="D9">
        <v>0.4</v>
      </c>
      <c r="E9">
        <v>0.2</v>
      </c>
    </row>
    <row r="10" spans="1:5" x14ac:dyDescent="0.2">
      <c r="A10" t="s">
        <v>49</v>
      </c>
      <c r="B10">
        <v>1000</v>
      </c>
      <c r="C10">
        <v>250</v>
      </c>
      <c r="D10">
        <v>100</v>
      </c>
    </row>
    <row r="11" spans="1:5" x14ac:dyDescent="0.2">
      <c r="B11" t="s">
        <v>50</v>
      </c>
      <c r="C11" t="s">
        <v>51</v>
      </c>
      <c r="D11" t="s">
        <v>52</v>
      </c>
    </row>
    <row r="13" spans="1:5" x14ac:dyDescent="0.2">
      <c r="A13" t="s">
        <v>53</v>
      </c>
    </row>
    <row r="14" spans="1:5" x14ac:dyDescent="0.2">
      <c r="A14" t="s">
        <v>54</v>
      </c>
      <c r="B14">
        <v>1</v>
      </c>
      <c r="C14" t="s">
        <v>55</v>
      </c>
    </row>
    <row r="15" spans="1:5" x14ac:dyDescent="0.2">
      <c r="A15" t="s">
        <v>56</v>
      </c>
      <c r="B15">
        <v>20</v>
      </c>
      <c r="C15" t="s">
        <v>51</v>
      </c>
    </row>
    <row r="16" spans="1:5" x14ac:dyDescent="0.2">
      <c r="A16" t="s">
        <v>57</v>
      </c>
      <c r="B16">
        <v>80</v>
      </c>
      <c r="C16" t="s">
        <v>50</v>
      </c>
    </row>
    <row r="17" spans="1:6" x14ac:dyDescent="0.2">
      <c r="A17" t="s">
        <v>58</v>
      </c>
      <c r="B17">
        <v>795</v>
      </c>
    </row>
    <row r="18" spans="1:6" x14ac:dyDescent="0.2">
      <c r="A18" t="s">
        <v>59</v>
      </c>
      <c r="B18">
        <v>185</v>
      </c>
    </row>
    <row r="19" spans="1:6" x14ac:dyDescent="0.2">
      <c r="A19" t="s">
        <v>60</v>
      </c>
      <c r="B19">
        <v>90</v>
      </c>
    </row>
    <row r="21" spans="1:6" x14ac:dyDescent="0.2">
      <c r="A21" t="s">
        <v>10</v>
      </c>
    </row>
    <row r="22" spans="1:6" x14ac:dyDescent="0.2">
      <c r="A22" t="s">
        <v>61</v>
      </c>
    </row>
    <row r="24" spans="1:6" x14ac:dyDescent="0.2">
      <c r="A24" t="s">
        <v>62</v>
      </c>
    </row>
    <row r="25" spans="1:6" x14ac:dyDescent="0.2">
      <c r="B25" t="s">
        <v>45</v>
      </c>
      <c r="C25" t="s">
        <v>46</v>
      </c>
      <c r="D25" t="s">
        <v>47</v>
      </c>
      <c r="E25" t="s">
        <v>48</v>
      </c>
      <c r="F25" t="s">
        <v>63</v>
      </c>
    </row>
    <row r="26" spans="1:6" x14ac:dyDescent="0.2">
      <c r="A26" t="s">
        <v>43</v>
      </c>
      <c r="B26">
        <f>$B$4*B8</f>
        <v>250000</v>
      </c>
      <c r="C26">
        <f>$B$4*C8</f>
        <v>175000</v>
      </c>
      <c r="D26">
        <f>$B$4*D8</f>
        <v>25000</v>
      </c>
      <c r="E26">
        <f>$B$4*E8</f>
        <v>50000</v>
      </c>
      <c r="F26">
        <f>B26+C26+D26+E26</f>
        <v>500000</v>
      </c>
    </row>
    <row r="27" spans="1:6" x14ac:dyDescent="0.2">
      <c r="A27" t="s">
        <v>44</v>
      </c>
      <c r="B27">
        <f>$B$5*B9</f>
        <v>30000</v>
      </c>
      <c r="C27">
        <f>$B$5*C9</f>
        <v>90000</v>
      </c>
      <c r="D27">
        <f>$B$5*D9</f>
        <v>120000</v>
      </c>
      <c r="E27">
        <f>$B$5*E9</f>
        <v>60000</v>
      </c>
      <c r="F27">
        <f>B27+C27+D27+E27</f>
        <v>300000</v>
      </c>
    </row>
    <row r="28" spans="1:6" x14ac:dyDescent="0.2">
      <c r="A28" t="s">
        <v>64</v>
      </c>
      <c r="B28">
        <f>SUM(B26:B27)</f>
        <v>280000</v>
      </c>
      <c r="C28">
        <f>SUM(C26:C27)</f>
        <v>265000</v>
      </c>
      <c r="D28">
        <f>SUM(D26:D27)</f>
        <v>145000</v>
      </c>
      <c r="E28">
        <f>SUM(E26:E27)</f>
        <v>110000</v>
      </c>
      <c r="F28">
        <f>SUM(F26:F27)</f>
        <v>800000</v>
      </c>
    </row>
    <row r="30" spans="1:6" x14ac:dyDescent="0.2">
      <c r="A30" t="s">
        <v>65</v>
      </c>
    </row>
    <row r="31" spans="1:6" x14ac:dyDescent="0.2">
      <c r="A31" t="s">
        <v>66</v>
      </c>
      <c r="B31" t="s">
        <v>67</v>
      </c>
      <c r="C31" t="s">
        <v>68</v>
      </c>
      <c r="E31" t="s">
        <v>69</v>
      </c>
    </row>
    <row r="32" spans="1:6" x14ac:dyDescent="0.2">
      <c r="A32" t="s">
        <v>70</v>
      </c>
      <c r="B32">
        <f>B28</f>
        <v>280000</v>
      </c>
      <c r="C32">
        <f>B10</f>
        <v>1000</v>
      </c>
      <c r="D32" t="s">
        <v>50</v>
      </c>
      <c r="E32">
        <f>B32/C32</f>
        <v>280</v>
      </c>
      <c r="F32" t="s">
        <v>71</v>
      </c>
    </row>
    <row r="33" spans="1:6" x14ac:dyDescent="0.2">
      <c r="A33" t="s">
        <v>72</v>
      </c>
      <c r="B33">
        <f>C28</f>
        <v>265000</v>
      </c>
      <c r="C33">
        <f>C10</f>
        <v>250</v>
      </c>
      <c r="D33" t="s">
        <v>51</v>
      </c>
      <c r="E33">
        <f>B33/C33</f>
        <v>1060</v>
      </c>
      <c r="F33" t="s">
        <v>73</v>
      </c>
    </row>
    <row r="34" spans="1:6" x14ac:dyDescent="0.2">
      <c r="A34" t="s">
        <v>74</v>
      </c>
      <c r="B34">
        <f>D28</f>
        <v>145000</v>
      </c>
      <c r="C34">
        <f>D10</f>
        <v>100</v>
      </c>
      <c r="D34" t="s">
        <v>52</v>
      </c>
      <c r="E34">
        <f>B34/C34</f>
        <v>1450</v>
      </c>
      <c r="F34" t="s">
        <v>75</v>
      </c>
    </row>
    <row r="36" spans="1:6" x14ac:dyDescent="0.2">
      <c r="A36" t="s">
        <v>76</v>
      </c>
    </row>
    <row r="37" spans="1:6" x14ac:dyDescent="0.2">
      <c r="A37" t="s">
        <v>66</v>
      </c>
      <c r="B37" t="s">
        <v>69</v>
      </c>
      <c r="D37" t="s">
        <v>77</v>
      </c>
      <c r="F37" t="s">
        <v>78</v>
      </c>
    </row>
    <row r="38" spans="1:6" x14ac:dyDescent="0.2">
      <c r="A38" t="s">
        <v>70</v>
      </c>
      <c r="B38">
        <f>E32</f>
        <v>280</v>
      </c>
      <c r="C38" t="s">
        <v>71</v>
      </c>
      <c r="D38">
        <f>B16</f>
        <v>80</v>
      </c>
      <c r="E38" t="s">
        <v>50</v>
      </c>
      <c r="F38">
        <f>B38*D38</f>
        <v>22400</v>
      </c>
    </row>
    <row r="39" spans="1:6" x14ac:dyDescent="0.2">
      <c r="A39" t="s">
        <v>72</v>
      </c>
      <c r="B39">
        <f>E33</f>
        <v>1060</v>
      </c>
      <c r="C39" t="s">
        <v>73</v>
      </c>
      <c r="D39">
        <f>B15</f>
        <v>20</v>
      </c>
      <c r="E39" t="s">
        <v>51</v>
      </c>
      <c r="F39">
        <f>B39*D39</f>
        <v>21200</v>
      </c>
    </row>
    <row r="40" spans="1:6" x14ac:dyDescent="0.2">
      <c r="A40" t="s">
        <v>74</v>
      </c>
      <c r="B40">
        <f>E34</f>
        <v>1450</v>
      </c>
      <c r="C40" t="s">
        <v>75</v>
      </c>
      <c r="D40">
        <f>B14</f>
        <v>1</v>
      </c>
      <c r="E40" t="s">
        <v>55</v>
      </c>
      <c r="F40">
        <f>B40*D40</f>
        <v>1450</v>
      </c>
    </row>
    <row r="42" spans="1:6" x14ac:dyDescent="0.2">
      <c r="A42" t="s">
        <v>79</v>
      </c>
    </row>
    <row r="43" spans="1:6" x14ac:dyDescent="0.2">
      <c r="A43" t="s">
        <v>2</v>
      </c>
      <c r="C43">
        <f>B16*B17</f>
        <v>63600</v>
      </c>
    </row>
    <row r="44" spans="1:6" x14ac:dyDescent="0.2">
      <c r="A44" t="s">
        <v>80</v>
      </c>
    </row>
    <row r="45" spans="1:6" x14ac:dyDescent="0.2">
      <c r="A45" t="s">
        <v>59</v>
      </c>
      <c r="B45">
        <f>B16*B18</f>
        <v>14800</v>
      </c>
    </row>
    <row r="46" spans="1:6" x14ac:dyDescent="0.2">
      <c r="A46" t="s">
        <v>60</v>
      </c>
      <c r="B46">
        <f>B16*B19</f>
        <v>7200</v>
      </c>
    </row>
    <row r="47" spans="1:6" x14ac:dyDescent="0.2">
      <c r="A47" t="s">
        <v>81</v>
      </c>
      <c r="B47">
        <f>F38</f>
        <v>22400</v>
      </c>
    </row>
    <row r="48" spans="1:6" x14ac:dyDescent="0.2">
      <c r="A48" t="s">
        <v>82</v>
      </c>
      <c r="B48">
        <f>F39</f>
        <v>21200</v>
      </c>
    </row>
    <row r="49" spans="1:3" x14ac:dyDescent="0.2">
      <c r="A49" t="s">
        <v>83</v>
      </c>
      <c r="B49">
        <f>F40</f>
        <v>1450</v>
      </c>
      <c r="C49">
        <f>B45+B46+B47+B48+B49</f>
        <v>67050</v>
      </c>
    </row>
    <row r="50" spans="1:3" x14ac:dyDescent="0.2">
      <c r="A50" t="s">
        <v>84</v>
      </c>
      <c r="C50">
        <f>C43-C49</f>
        <v>-3450</v>
      </c>
    </row>
    <row r="52" spans="1:3" x14ac:dyDescent="0.2">
      <c r="A52" t="s">
        <v>85</v>
      </c>
    </row>
    <row r="53" spans="1:3" x14ac:dyDescent="0.2">
      <c r="A53" t="s">
        <v>43</v>
      </c>
      <c r="B53">
        <f>B4</f>
        <v>500000</v>
      </c>
    </row>
    <row r="54" spans="1:3" x14ac:dyDescent="0.2">
      <c r="A54" t="s">
        <v>49</v>
      </c>
      <c r="B54">
        <f>B10</f>
        <v>1000</v>
      </c>
      <c r="C54" t="s">
        <v>50</v>
      </c>
    </row>
    <row r="55" spans="1:3" x14ac:dyDescent="0.2">
      <c r="A55" t="s">
        <v>86</v>
      </c>
      <c r="B55">
        <f>B53/B54</f>
        <v>500</v>
      </c>
      <c r="C55" t="s">
        <v>71</v>
      </c>
    </row>
    <row r="57" spans="1:3" x14ac:dyDescent="0.2">
      <c r="A57" t="s">
        <v>2</v>
      </c>
      <c r="C57">
        <f>C43</f>
        <v>63600</v>
      </c>
    </row>
    <row r="58" spans="1:3" x14ac:dyDescent="0.2">
      <c r="A58" t="s">
        <v>80</v>
      </c>
    </row>
    <row r="59" spans="1:3" x14ac:dyDescent="0.2">
      <c r="A59" t="s">
        <v>59</v>
      </c>
      <c r="B59">
        <f>B45</f>
        <v>14800</v>
      </c>
    </row>
    <row r="60" spans="1:3" x14ac:dyDescent="0.2">
      <c r="A60" t="s">
        <v>60</v>
      </c>
      <c r="B60">
        <f>B46</f>
        <v>7200</v>
      </c>
    </row>
    <row r="61" spans="1:3" x14ac:dyDescent="0.2">
      <c r="A61" t="s">
        <v>43</v>
      </c>
      <c r="B61">
        <f>B53</f>
        <v>500000</v>
      </c>
      <c r="C61">
        <f>SUM(B59:B61)</f>
        <v>522000</v>
      </c>
    </row>
    <row r="62" spans="1:3" x14ac:dyDescent="0.2">
      <c r="A62" t="s">
        <v>87</v>
      </c>
      <c r="C62">
        <f>C57-C61</f>
        <v>-458400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A1:A24"/>
  <sheetViews>
    <sheetView workbookViewId="0"/>
  </sheetViews>
  <sheetFormatPr baseColWidth="10" defaultRowHeight="16" x14ac:dyDescent="0.2"/>
  <sheetData>
    <row r="1" spans="1:1" x14ac:dyDescent="0.2">
      <c r="A1" t="s">
        <v>88</v>
      </c>
    </row>
    <row r="3" spans="1:1" x14ac:dyDescent="0.2">
      <c r="A3" t="s">
        <v>89</v>
      </c>
    </row>
    <row r="4" spans="1:1" x14ac:dyDescent="0.2">
      <c r="A4" t="s">
        <v>90</v>
      </c>
    </row>
    <row r="5" spans="1:1" x14ac:dyDescent="0.2">
      <c r="A5" t="s">
        <v>91</v>
      </c>
    </row>
    <row r="7" spans="1:1" x14ac:dyDescent="0.2">
      <c r="A7" t="s">
        <v>92</v>
      </c>
    </row>
    <row r="9" spans="1:1" x14ac:dyDescent="0.2">
      <c r="A9" t="s">
        <v>93</v>
      </c>
    </row>
    <row r="11" spans="1:1" x14ac:dyDescent="0.2">
      <c r="A11" t="s">
        <v>94</v>
      </c>
    </row>
    <row r="12" spans="1:1" x14ac:dyDescent="0.2">
      <c r="A12" t="s">
        <v>95</v>
      </c>
    </row>
    <row r="13" spans="1:1" x14ac:dyDescent="0.2">
      <c r="A13" t="s">
        <v>96</v>
      </c>
    </row>
    <row r="14" spans="1:1" x14ac:dyDescent="0.2">
      <c r="A14" t="s">
        <v>97</v>
      </c>
    </row>
    <row r="16" spans="1:1" x14ac:dyDescent="0.2">
      <c r="A16" t="s">
        <v>98</v>
      </c>
    </row>
    <row r="18" spans="1:1" x14ac:dyDescent="0.2">
      <c r="A18" t="s">
        <v>99</v>
      </c>
    </row>
    <row r="20" spans="1:1" x14ac:dyDescent="0.2">
      <c r="A20" t="s">
        <v>100</v>
      </c>
    </row>
    <row r="21" spans="1:1" x14ac:dyDescent="0.2">
      <c r="A21" t="s">
        <v>101</v>
      </c>
    </row>
    <row r="22" spans="1:1" x14ac:dyDescent="0.2">
      <c r="A22" t="s">
        <v>102</v>
      </c>
    </row>
    <row r="23" spans="1:1" x14ac:dyDescent="0.2">
      <c r="A23" t="s">
        <v>103</v>
      </c>
    </row>
    <row r="24" spans="1:1" x14ac:dyDescent="0.2">
      <c r="A24"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A1:S37"/>
  <sheetViews>
    <sheetView topLeftCell="A4" zoomScale="117" workbookViewId="0">
      <selection activeCell="D37" sqref="D37"/>
    </sheetView>
  </sheetViews>
  <sheetFormatPr baseColWidth="10" defaultRowHeight="16" x14ac:dyDescent="0.2"/>
  <cols>
    <col min="1" max="1" width="35.6640625" customWidth="1"/>
  </cols>
  <sheetData>
    <row r="1" spans="1:16" x14ac:dyDescent="0.2">
      <c r="A1" t="s">
        <v>105</v>
      </c>
    </row>
    <row r="3" spans="1:16" x14ac:dyDescent="0.2">
      <c r="A3" t="s">
        <v>106</v>
      </c>
      <c r="B3" t="s">
        <v>107</v>
      </c>
      <c r="C3" t="s">
        <v>108</v>
      </c>
      <c r="D3" t="s">
        <v>109</v>
      </c>
      <c r="E3" t="s">
        <v>110</v>
      </c>
      <c r="F3" t="s">
        <v>111</v>
      </c>
      <c r="G3" t="s">
        <v>112</v>
      </c>
      <c r="K3" t="s">
        <v>113</v>
      </c>
    </row>
    <row r="4" spans="1:16" x14ac:dyDescent="0.2">
      <c r="A4" t="s">
        <v>114</v>
      </c>
      <c r="B4">
        <v>558000</v>
      </c>
      <c r="C4">
        <v>590</v>
      </c>
      <c r="D4">
        <v>279</v>
      </c>
      <c r="E4">
        <v>6</v>
      </c>
      <c r="F4">
        <v>8</v>
      </c>
      <c r="G4">
        <v>42</v>
      </c>
      <c r="K4" t="s">
        <v>115</v>
      </c>
    </row>
    <row r="5" spans="1:16" x14ac:dyDescent="0.2">
      <c r="A5" t="s">
        <v>116</v>
      </c>
      <c r="B5">
        <v>433000</v>
      </c>
      <c r="C5">
        <v>460</v>
      </c>
      <c r="D5">
        <v>235</v>
      </c>
      <c r="E5">
        <v>3</v>
      </c>
      <c r="F5">
        <v>8</v>
      </c>
      <c r="G5">
        <v>29</v>
      </c>
    </row>
    <row r="6" spans="1:16" x14ac:dyDescent="0.2">
      <c r="A6" t="s">
        <v>117</v>
      </c>
      <c r="B6">
        <v>408000</v>
      </c>
      <c r="C6">
        <v>440</v>
      </c>
      <c r="D6">
        <v>172</v>
      </c>
      <c r="E6">
        <v>3</v>
      </c>
      <c r="F6">
        <v>7</v>
      </c>
      <c r="G6">
        <v>28</v>
      </c>
      <c r="K6" t="s">
        <v>118</v>
      </c>
    </row>
    <row r="7" spans="1:16" x14ac:dyDescent="0.2">
      <c r="A7" t="s">
        <v>119</v>
      </c>
      <c r="B7">
        <v>283000</v>
      </c>
      <c r="C7">
        <v>290</v>
      </c>
      <c r="D7">
        <v>126</v>
      </c>
      <c r="E7">
        <v>1</v>
      </c>
      <c r="F7">
        <v>4</v>
      </c>
      <c r="G7">
        <v>16</v>
      </c>
      <c r="K7" t="s">
        <v>120</v>
      </c>
      <c r="L7">
        <v>0.99995695719701738</v>
      </c>
    </row>
    <row r="8" spans="1:16" x14ac:dyDescent="0.2">
      <c r="A8" t="s">
        <v>121</v>
      </c>
      <c r="B8">
        <v>245500</v>
      </c>
      <c r="C8">
        <v>230</v>
      </c>
      <c r="D8">
        <v>103</v>
      </c>
      <c r="E8">
        <v>0</v>
      </c>
      <c r="F8">
        <v>4</v>
      </c>
      <c r="G8">
        <v>13</v>
      </c>
      <c r="K8" t="s">
        <v>122</v>
      </c>
      <c r="L8">
        <v>0.99991391624671755</v>
      </c>
    </row>
    <row r="9" spans="1:16" x14ac:dyDescent="0.2">
      <c r="A9" t="s">
        <v>123</v>
      </c>
      <c r="B9">
        <v>308000</v>
      </c>
      <c r="C9">
        <v>320</v>
      </c>
      <c r="D9">
        <v>115</v>
      </c>
      <c r="E9">
        <v>1</v>
      </c>
      <c r="F9">
        <v>4</v>
      </c>
      <c r="G9">
        <v>20</v>
      </c>
      <c r="K9" t="s">
        <v>124</v>
      </c>
      <c r="L9">
        <v>0.99984217978564871</v>
      </c>
    </row>
    <row r="10" spans="1:16" x14ac:dyDescent="0.2">
      <c r="A10" t="s">
        <v>125</v>
      </c>
      <c r="B10">
        <v>358000</v>
      </c>
      <c r="C10">
        <v>390</v>
      </c>
      <c r="D10">
        <v>183</v>
      </c>
      <c r="E10">
        <v>2</v>
      </c>
      <c r="F10">
        <v>5</v>
      </c>
      <c r="G10">
        <v>22</v>
      </c>
      <c r="K10" t="s">
        <v>126</v>
      </c>
      <c r="L10">
        <v>1825.9849506209598</v>
      </c>
    </row>
    <row r="11" spans="1:16" x14ac:dyDescent="0.2">
      <c r="A11" t="s">
        <v>127</v>
      </c>
      <c r="B11">
        <v>445500</v>
      </c>
      <c r="C11">
        <v>480</v>
      </c>
      <c r="D11">
        <v>217</v>
      </c>
      <c r="E11">
        <v>3</v>
      </c>
      <c r="F11">
        <v>6</v>
      </c>
      <c r="G11">
        <v>32</v>
      </c>
      <c r="K11" t="s">
        <v>128</v>
      </c>
      <c r="L11">
        <v>12</v>
      </c>
    </row>
    <row r="12" spans="1:16" x14ac:dyDescent="0.2">
      <c r="A12" t="s">
        <v>129</v>
      </c>
      <c r="B12">
        <v>533000</v>
      </c>
      <c r="C12">
        <v>560</v>
      </c>
      <c r="D12">
        <v>265</v>
      </c>
      <c r="E12">
        <v>5</v>
      </c>
      <c r="F12">
        <v>8</v>
      </c>
      <c r="G12">
        <v>40</v>
      </c>
    </row>
    <row r="13" spans="1:16" x14ac:dyDescent="0.2">
      <c r="A13" t="s">
        <v>130</v>
      </c>
      <c r="B13">
        <v>658000</v>
      </c>
      <c r="C13">
        <v>700</v>
      </c>
      <c r="D13">
        <v>355</v>
      </c>
      <c r="E13">
        <v>7</v>
      </c>
      <c r="F13">
        <v>9</v>
      </c>
      <c r="G13">
        <v>51</v>
      </c>
      <c r="K13" t="s">
        <v>131</v>
      </c>
    </row>
    <row r="14" spans="1:16" x14ac:dyDescent="0.2">
      <c r="A14" t="s">
        <v>132</v>
      </c>
      <c r="B14">
        <v>558000</v>
      </c>
      <c r="C14">
        <v>590</v>
      </c>
      <c r="D14">
        <v>312</v>
      </c>
      <c r="E14">
        <v>5</v>
      </c>
      <c r="F14">
        <v>8</v>
      </c>
      <c r="G14">
        <v>41</v>
      </c>
      <c r="L14" t="s">
        <v>133</v>
      </c>
      <c r="M14" t="s">
        <v>134</v>
      </c>
      <c r="N14" t="s">
        <v>135</v>
      </c>
      <c r="O14" t="s">
        <v>136</v>
      </c>
      <c r="P14" t="s">
        <v>137</v>
      </c>
    </row>
    <row r="15" spans="1:16" x14ac:dyDescent="0.2">
      <c r="A15" t="s">
        <v>138</v>
      </c>
      <c r="B15">
        <v>693000</v>
      </c>
      <c r="C15">
        <v>740</v>
      </c>
      <c r="D15">
        <v>354</v>
      </c>
      <c r="E15">
        <v>7</v>
      </c>
      <c r="F15">
        <v>10</v>
      </c>
      <c r="G15">
        <v>55</v>
      </c>
      <c r="K15" t="s">
        <v>139</v>
      </c>
      <c r="L15">
        <v>5</v>
      </c>
      <c r="M15">
        <v>232373744673.76062</v>
      </c>
      <c r="N15">
        <v>46474748934.752121</v>
      </c>
      <c r="O15">
        <v>13938.712634428828</v>
      </c>
      <c r="P15">
        <v>4.1859191768557728E-12</v>
      </c>
    </row>
    <row r="16" spans="1:16" x14ac:dyDescent="0.2">
      <c r="A16" t="s">
        <v>63</v>
      </c>
      <c r="K16" t="s">
        <v>140</v>
      </c>
      <c r="L16">
        <v>6</v>
      </c>
      <c r="M16">
        <v>20005326.239365377</v>
      </c>
      <c r="N16">
        <v>3334221.0398942293</v>
      </c>
    </row>
    <row r="17" spans="1:19" x14ac:dyDescent="0.2">
      <c r="K17" t="s">
        <v>63</v>
      </c>
      <c r="L17">
        <v>11</v>
      </c>
      <c r="M17">
        <v>232393750000</v>
      </c>
    </row>
    <row r="19" spans="1:19" x14ac:dyDescent="0.2">
      <c r="A19" t="s">
        <v>141</v>
      </c>
      <c r="L19" t="s">
        <v>142</v>
      </c>
      <c r="M19" t="s">
        <v>126</v>
      </c>
      <c r="N19" t="s">
        <v>143</v>
      </c>
      <c r="O19" t="s">
        <v>144</v>
      </c>
      <c r="P19" t="s">
        <v>145</v>
      </c>
      <c r="Q19" t="s">
        <v>146</v>
      </c>
      <c r="R19" t="s">
        <v>147</v>
      </c>
      <c r="S19" t="s">
        <v>148</v>
      </c>
    </row>
    <row r="20" spans="1:19" x14ac:dyDescent="0.2">
      <c r="A20" t="s">
        <v>149</v>
      </c>
      <c r="B20">
        <f>L20</f>
        <v>90592.406629019184</v>
      </c>
      <c r="K20" t="s">
        <v>150</v>
      </c>
      <c r="L20">
        <v>90592.406629019184</v>
      </c>
      <c r="M20">
        <v>6272.2886519901585</v>
      </c>
      <c r="N20">
        <v>14.443277670308552</v>
      </c>
      <c r="O20">
        <v>6.9019375771980602E-6</v>
      </c>
      <c r="P20">
        <v>75244.669192662361</v>
      </c>
      <c r="Q20">
        <v>105940.14406537601</v>
      </c>
      <c r="R20">
        <v>75244.669192662361</v>
      </c>
      <c r="S20">
        <v>105940.14406537601</v>
      </c>
    </row>
    <row r="21" spans="1:19" x14ac:dyDescent="0.2">
      <c r="K21" t="s">
        <v>108</v>
      </c>
      <c r="L21">
        <v>174.56698882466634</v>
      </c>
      <c r="M21">
        <v>47.574107190913594</v>
      </c>
      <c r="N21">
        <v>3.6693697292969425</v>
      </c>
      <c r="O21">
        <v>1.0462088099422387E-2</v>
      </c>
      <c r="P21">
        <v>58.157342131578744</v>
      </c>
      <c r="Q21">
        <v>290.97663551775395</v>
      </c>
      <c r="R21">
        <v>58.157342131578744</v>
      </c>
      <c r="S21">
        <v>290.97663551775395</v>
      </c>
    </row>
    <row r="22" spans="1:19" x14ac:dyDescent="0.2">
      <c r="A22" t="s">
        <v>151</v>
      </c>
      <c r="C22" t="s">
        <v>152</v>
      </c>
      <c r="K22" t="s">
        <v>109</v>
      </c>
      <c r="L22">
        <v>257.38811063998776</v>
      </c>
      <c r="M22">
        <v>32.993227334830422</v>
      </c>
      <c r="N22">
        <v>7.8012407827792964</v>
      </c>
      <c r="O22">
        <v>2.3388548884420446E-4</v>
      </c>
      <c r="P22">
        <v>176.65659166687104</v>
      </c>
      <c r="Q22">
        <v>338.11962961310451</v>
      </c>
      <c r="R22">
        <v>176.65659166687104</v>
      </c>
      <c r="S22">
        <v>338.11962961310451</v>
      </c>
    </row>
    <row r="23" spans="1:19" x14ac:dyDescent="0.2">
      <c r="A23" t="s">
        <v>108</v>
      </c>
      <c r="B23">
        <f>L21</f>
        <v>174.56698882466634</v>
      </c>
      <c r="C23" t="s">
        <v>153</v>
      </c>
      <c r="K23" t="s">
        <v>110</v>
      </c>
      <c r="L23">
        <v>3839.0558339064501</v>
      </c>
      <c r="M23">
        <v>1565.4778826933236</v>
      </c>
      <c r="N23">
        <v>2.4523219882874061</v>
      </c>
      <c r="O23">
        <v>4.9634025270851909E-2</v>
      </c>
      <c r="P23">
        <v>8.469450038821833</v>
      </c>
      <c r="Q23">
        <v>7669.6422177740787</v>
      </c>
      <c r="R23">
        <v>8.469450038821833</v>
      </c>
      <c r="S23">
        <v>7669.6422177740787</v>
      </c>
    </row>
    <row r="24" spans="1:19" x14ac:dyDescent="0.2">
      <c r="A24" t="s">
        <v>109</v>
      </c>
      <c r="B24">
        <f>L22</f>
        <v>257.38811063998776</v>
      </c>
      <c r="K24" t="s">
        <v>111</v>
      </c>
      <c r="L24">
        <v>2043.0179847867955</v>
      </c>
      <c r="M24">
        <v>841.34499559828794</v>
      </c>
      <c r="N24">
        <v>2.4282761476865828</v>
      </c>
      <c r="O24">
        <v>5.1282511119105638E-2</v>
      </c>
      <c r="P24">
        <v>-15.679055844167351</v>
      </c>
      <c r="Q24">
        <v>4101.7150254177586</v>
      </c>
      <c r="R24">
        <v>-15.679055844167351</v>
      </c>
      <c r="S24">
        <v>4101.7150254177586</v>
      </c>
    </row>
    <row r="25" spans="1:19" x14ac:dyDescent="0.2">
      <c r="A25" t="s">
        <v>110</v>
      </c>
      <c r="B25">
        <f>L23</f>
        <v>3839.0558339064501</v>
      </c>
      <c r="K25" t="s">
        <v>112</v>
      </c>
      <c r="L25">
        <v>6050.1755502134638</v>
      </c>
      <c r="M25">
        <v>473.60697310128364</v>
      </c>
      <c r="N25">
        <v>12.774675825813059</v>
      </c>
      <c r="O25">
        <v>1.4126135805511424E-5</v>
      </c>
      <c r="P25">
        <v>4891.301034947036</v>
      </c>
      <c r="Q25">
        <v>7209.0500654798916</v>
      </c>
      <c r="R25">
        <v>4891.301034947036</v>
      </c>
      <c r="S25">
        <v>7209.0500654798916</v>
      </c>
    </row>
    <row r="26" spans="1:19" x14ac:dyDescent="0.2">
      <c r="A26" t="s">
        <v>111</v>
      </c>
      <c r="B26">
        <f>L24</f>
        <v>2043.0179847867955</v>
      </c>
      <c r="O26" t="s">
        <v>154</v>
      </c>
    </row>
    <row r="27" spans="1:19" x14ac:dyDescent="0.2">
      <c r="A27" t="s">
        <v>112</v>
      </c>
      <c r="B27">
        <f>L25</f>
        <v>6050.1755502134638</v>
      </c>
    </row>
    <row r="29" spans="1:19" x14ac:dyDescent="0.2">
      <c r="A29" t="s">
        <v>155</v>
      </c>
    </row>
    <row r="30" spans="1:19" x14ac:dyDescent="0.2">
      <c r="A30" t="s">
        <v>77</v>
      </c>
      <c r="B30" t="s">
        <v>156</v>
      </c>
      <c r="C30" t="s">
        <v>157</v>
      </c>
      <c r="D30" t="s">
        <v>158</v>
      </c>
    </row>
    <row r="31" spans="1:19" x14ac:dyDescent="0.2">
      <c r="A31" t="s">
        <v>108</v>
      </c>
      <c r="B31">
        <v>600</v>
      </c>
      <c r="C31">
        <f>B23</f>
        <v>174.56698882466634</v>
      </c>
      <c r="D31">
        <f>B31*C31</f>
        <v>104740.1932947998</v>
      </c>
    </row>
    <row r="32" spans="1:19" x14ac:dyDescent="0.2">
      <c r="A32" t="s">
        <v>109</v>
      </c>
      <c r="B32">
        <v>280</v>
      </c>
      <c r="C32">
        <f>B24</f>
        <v>257.38811063998776</v>
      </c>
      <c r="D32">
        <f>B32*C32</f>
        <v>72068.67097919657</v>
      </c>
    </row>
    <row r="33" spans="1:4" x14ac:dyDescent="0.2">
      <c r="A33" t="s">
        <v>110</v>
      </c>
      <c r="B33">
        <v>6</v>
      </c>
      <c r="C33">
        <f>B25</f>
        <v>3839.0558339064501</v>
      </c>
      <c r="D33">
        <f>B33*C33</f>
        <v>23034.3350034387</v>
      </c>
    </row>
    <row r="34" spans="1:4" x14ac:dyDescent="0.2">
      <c r="A34" t="s">
        <v>111</v>
      </c>
      <c r="B34">
        <v>8</v>
      </c>
      <c r="C34">
        <f>B26</f>
        <v>2043.0179847867955</v>
      </c>
      <c r="D34">
        <f>B34*C34</f>
        <v>16344.143878294364</v>
      </c>
    </row>
    <row r="35" spans="1:4" x14ac:dyDescent="0.2">
      <c r="A35" t="s">
        <v>112</v>
      </c>
      <c r="B35">
        <v>40</v>
      </c>
      <c r="C35">
        <f>B27</f>
        <v>6050.1755502134638</v>
      </c>
      <c r="D35">
        <f>B35*C35</f>
        <v>242007.02200853854</v>
      </c>
    </row>
    <row r="36" spans="1:4" x14ac:dyDescent="0.2">
      <c r="A36" t="s">
        <v>150</v>
      </c>
      <c r="D36">
        <f>L20</f>
        <v>90592.406629019184</v>
      </c>
    </row>
    <row r="37" spans="1:4" x14ac:dyDescent="0.2">
      <c r="B37" t="s">
        <v>159</v>
      </c>
      <c r="D37">
        <f>SUM(D31:D36)</f>
        <v>548786.77179328713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A1:C35"/>
  <sheetViews>
    <sheetView topLeftCell="A7" workbookViewId="0">
      <selection activeCell="B25" sqref="B25"/>
    </sheetView>
  </sheetViews>
  <sheetFormatPr baseColWidth="10" defaultRowHeight="16" x14ac:dyDescent="0.2"/>
  <cols>
    <col min="1" max="1" width="21" customWidth="1"/>
    <col min="2" max="2" width="15.83203125" customWidth="1"/>
  </cols>
  <sheetData>
    <row r="1" spans="1:3" x14ac:dyDescent="0.2">
      <c r="A1" t="s">
        <v>160</v>
      </c>
    </row>
    <row r="3" spans="1:3" x14ac:dyDescent="0.2">
      <c r="A3" t="s">
        <v>1</v>
      </c>
    </row>
    <row r="4" spans="1:3" x14ac:dyDescent="0.2">
      <c r="A4" t="s">
        <v>161</v>
      </c>
      <c r="B4">
        <v>10000</v>
      </c>
      <c r="C4" t="s">
        <v>50</v>
      </c>
    </row>
    <row r="5" spans="1:3" x14ac:dyDescent="0.2">
      <c r="A5" t="s">
        <v>162</v>
      </c>
      <c r="B5">
        <v>120</v>
      </c>
      <c r="C5" t="s">
        <v>71</v>
      </c>
    </row>
    <row r="6" spans="1:3" x14ac:dyDescent="0.2">
      <c r="A6" t="s">
        <v>163</v>
      </c>
      <c r="B6">
        <v>72</v>
      </c>
      <c r="C6" t="s">
        <v>71</v>
      </c>
    </row>
    <row r="7" spans="1:3" x14ac:dyDescent="0.2">
      <c r="A7" t="s">
        <v>164</v>
      </c>
      <c r="B7">
        <v>420000</v>
      </c>
    </row>
    <row r="9" spans="1:3" x14ac:dyDescent="0.2">
      <c r="A9" t="s">
        <v>10</v>
      </c>
    </row>
    <row r="10" spans="1:3" x14ac:dyDescent="0.2">
      <c r="A10" t="s">
        <v>165</v>
      </c>
    </row>
    <row r="12" spans="1:3" x14ac:dyDescent="0.2">
      <c r="A12" t="s">
        <v>166</v>
      </c>
    </row>
    <row r="13" spans="1:3" x14ac:dyDescent="0.2">
      <c r="A13" t="s">
        <v>162</v>
      </c>
      <c r="B13">
        <f>B5</f>
        <v>120</v>
      </c>
      <c r="C13" t="s">
        <v>71</v>
      </c>
    </row>
    <row r="14" spans="1:3" x14ac:dyDescent="0.2">
      <c r="A14" t="s">
        <v>163</v>
      </c>
      <c r="B14">
        <f>B6</f>
        <v>72</v>
      </c>
      <c r="C14" t="s">
        <v>71</v>
      </c>
    </row>
    <row r="15" spans="1:3" x14ac:dyDescent="0.2">
      <c r="A15" t="s">
        <v>167</v>
      </c>
      <c r="B15">
        <f>B13-B14</f>
        <v>48</v>
      </c>
      <c r="C15" t="s">
        <v>71</v>
      </c>
    </row>
    <row r="17" spans="1:3" x14ac:dyDescent="0.2">
      <c r="A17" t="s">
        <v>168</v>
      </c>
      <c r="B17">
        <f>(B15/B13)</f>
        <v>0.4</v>
      </c>
    </row>
    <row r="18" spans="1:3" x14ac:dyDescent="0.2">
      <c r="A18" t="s">
        <v>169</v>
      </c>
      <c r="B18">
        <f>B14/B13</f>
        <v>0.6</v>
      </c>
    </row>
    <row r="20" spans="1:3" x14ac:dyDescent="0.2">
      <c r="A20" t="s">
        <v>170</v>
      </c>
    </row>
    <row r="21" spans="1:3" x14ac:dyDescent="0.2">
      <c r="A21" t="s">
        <v>171</v>
      </c>
      <c r="B21">
        <f>B7/B15</f>
        <v>8750</v>
      </c>
      <c r="C21" t="s">
        <v>50</v>
      </c>
    </row>
    <row r="22" spans="1:3" x14ac:dyDescent="0.2">
      <c r="A22" t="s">
        <v>172</v>
      </c>
      <c r="B22">
        <f>B7/B17</f>
        <v>1050000</v>
      </c>
    </row>
    <row r="24" spans="1:3" x14ac:dyDescent="0.2">
      <c r="A24" t="s">
        <v>173</v>
      </c>
    </row>
    <row r="25" spans="1:3" x14ac:dyDescent="0.2">
      <c r="A25" t="s">
        <v>174</v>
      </c>
      <c r="B25">
        <f>(B4-B21)*B21</f>
        <v>10937500</v>
      </c>
    </row>
    <row r="26" spans="1:3" x14ac:dyDescent="0.2">
      <c r="A26" t="s">
        <v>175</v>
      </c>
      <c r="B26">
        <f>(B4-B21)/B4</f>
        <v>0.125</v>
      </c>
    </row>
    <row r="28" spans="1:3" x14ac:dyDescent="0.2">
      <c r="A28" t="s">
        <v>176</v>
      </c>
    </row>
    <row r="29" spans="1:3" x14ac:dyDescent="0.2">
      <c r="A29" t="s">
        <v>2</v>
      </c>
      <c r="B29">
        <f>B4*B5</f>
        <v>1200000</v>
      </c>
    </row>
    <row r="30" spans="1:3" x14ac:dyDescent="0.2">
      <c r="A30" t="s">
        <v>177</v>
      </c>
      <c r="B30">
        <f>B4*B6</f>
        <v>720000</v>
      </c>
    </row>
    <row r="31" spans="1:3" x14ac:dyDescent="0.2">
      <c r="A31" t="s">
        <v>21</v>
      </c>
      <c r="B31">
        <f>B29-B30</f>
        <v>480000</v>
      </c>
    </row>
    <row r="32" spans="1:3" x14ac:dyDescent="0.2">
      <c r="A32" t="s">
        <v>164</v>
      </c>
      <c r="B32">
        <f>B7</f>
        <v>420000</v>
      </c>
    </row>
    <row r="33" spans="1:2" x14ac:dyDescent="0.2">
      <c r="A33" t="s">
        <v>17</v>
      </c>
      <c r="B33">
        <f>B31-B32</f>
        <v>60000</v>
      </c>
    </row>
    <row r="35" spans="1:2" x14ac:dyDescent="0.2">
      <c r="A35" t="s">
        <v>178</v>
      </c>
      <c r="B35">
        <f>B31/B33</f>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Ch 1-Midterm (4 Points)</vt:lpstr>
      <vt:lpstr>Ch 2- Mid-term (4 Points)</vt:lpstr>
      <vt:lpstr>Ch 3-Midterm (4 Points)</vt:lpstr>
      <vt:lpstr>Ch 4- Mid-term (4 Points)</vt:lpstr>
      <vt:lpstr>Ch. 5-Mid-term (5 Points)</vt:lpstr>
      <vt:lpstr>Ch. 6-Midterm (4 Points)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 . A . W . A . F 2010</cp:lastModifiedBy>
  <dcterms:created xsi:type="dcterms:W3CDTF">2016-06-23T11:57:55Z</dcterms:created>
  <dcterms:modified xsi:type="dcterms:W3CDTF">2016-06-24T10:26:17Z</dcterms:modified>
</cp:coreProperties>
</file>